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D:\Projekty\2024_Svitavy\Soupis praci, rozpočet\Úprava k 5.9.2024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</sheets>
  <definedNames>
    <definedName name="_xlnm.Print_Area" localSheetId="0">Souhrn!$A$1:$G$25</definedName>
    <definedName name="_xlnm.Print_Titles" localSheetId="0">Souhrn!$17:$19</definedName>
    <definedName name="_xlnm.Print_Area" localSheetId="1">'0 - SO000'!$A$1:$M$71</definedName>
    <definedName name="_xlnm.Print_Titles" localSheetId="1">'0 - SO000'!$22:$24</definedName>
    <definedName name="_xlnm.Print_Area" localSheetId="2">'1 - SO101'!$A$1:$M$135</definedName>
    <definedName name="_xlnm.Print_Titles" localSheetId="2">'1 - SO101'!$26:$28</definedName>
  </definedNames>
  <calcPr/>
</workbook>
</file>

<file path=xl/calcChain.xml><?xml version="1.0" encoding="utf-8"?>
<calcChain xmlns="http://schemas.openxmlformats.org/spreadsheetml/2006/main">
  <c i="3" l="1" r="R114"/>
  <c r="I114"/>
  <c r="Q114"/>
  <c r="R110"/>
  <c r="I110"/>
  <c r="J110"/>
  <c r="L110"/>
  <c r="R106"/>
  <c r="R118"/>
  <c r="I106"/>
  <c r="Q106"/>
  <c r="R99"/>
  <c r="I99"/>
  <c r="J99"/>
  <c r="L99"/>
  <c r="R95"/>
  <c r="I95"/>
  <c r="Q95"/>
  <c r="R91"/>
  <c r="R103"/>
  <c r="I91"/>
  <c r="J91"/>
  <c r="R84"/>
  <c r="J84"/>
  <c r="L84"/>
  <c r="I84"/>
  <c r="Q84"/>
  <c r="R80"/>
  <c r="Q80"/>
  <c r="I80"/>
  <c r="J80"/>
  <c r="L80"/>
  <c r="R76"/>
  <c r="I76"/>
  <c r="J76"/>
  <c r="L76"/>
  <c r="R72"/>
  <c r="J72"/>
  <c r="L72"/>
  <c r="I72"/>
  <c r="Q72"/>
  <c r="R68"/>
  <c r="J68"/>
  <c r="L68"/>
  <c r="I68"/>
  <c r="Q68"/>
  <c r="R64"/>
  <c r="I64"/>
  <c r="Q64"/>
  <c r="R60"/>
  <c r="R88"/>
  <c r="I60"/>
  <c r="Q60"/>
  <c r="R53"/>
  <c r="Q53"/>
  <c r="I53"/>
  <c r="J53"/>
  <c r="L53"/>
  <c r="R49"/>
  <c r="I49"/>
  <c r="Q49"/>
  <c r="R45"/>
  <c r="I45"/>
  <c r="Q45"/>
  <c r="R41"/>
  <c r="I41"/>
  <c r="Q41"/>
  <c r="R37"/>
  <c r="R57"/>
  <c r="Q37"/>
  <c r="I37"/>
  <c r="J37"/>
  <c r="R30"/>
  <c r="R34"/>
  <c r="I30"/>
  <c r="J30"/>
  <c r="H35"/>
  <c r="A13"/>
  <c i="2" r="R50"/>
  <c r="I50"/>
  <c r="Q50"/>
  <c r="R46"/>
  <c r="I46"/>
  <c r="J46"/>
  <c r="L46"/>
  <c r="R42"/>
  <c r="I42"/>
  <c r="Q42"/>
  <c r="R38"/>
  <c r="I38"/>
  <c r="Q38"/>
  <c r="R34"/>
  <c r="I34"/>
  <c r="J34"/>
  <c r="L34"/>
  <c r="R30"/>
  <c r="I30"/>
  <c r="Q30"/>
  <c r="R26"/>
  <c r="R54"/>
  <c r="I26"/>
  <c r="Q26"/>
  <c r="A13"/>
  <c i="3" l="1" r="Q57"/>
  <c i="2" r="J30"/>
  <c r="L30"/>
  <c r="Q46"/>
  <c r="J50"/>
  <c r="L50"/>
  <c i="3" r="J41"/>
  <c r="L41"/>
  <c r="J60"/>
  <c r="Q76"/>
  <c r="Q88"/>
  <c i="2" r="J26"/>
  <c r="J42"/>
  <c r="L42"/>
  <c r="Q34"/>
  <c r="Q54"/>
  <c r="J38"/>
  <c r="L38"/>
  <c i="3" r="J45"/>
  <c r="L45"/>
  <c r="Q91"/>
  <c r="J106"/>
  <c r="J114"/>
  <c r="L114"/>
  <c r="K20"/>
  <c r="Q30"/>
  <c r="Q34"/>
  <c r="L37"/>
  <c r="J64"/>
  <c r="L64"/>
  <c r="J95"/>
  <c r="L95"/>
  <c r="Q99"/>
  <c r="H104"/>
  <c r="K23"/>
  <c r="J49"/>
  <c r="L49"/>
  <c r="L91"/>
  <c r="L103"/>
  <c r="Q110"/>
  <c r="Q118"/>
  <c r="L30"/>
  <c r="L34"/>
  <c r="J34"/>
  <c r="H34"/>
  <c l="1" r="L57"/>
  <c r="Q103"/>
  <c i="2" r="H55"/>
  <c r="K20"/>
  <c r="Q11"/>
  <c i="3" r="S34"/>
  <c r="S20"/>
  <c r="H88"/>
  <c r="H118"/>
  <c r="H103"/>
  <c r="J103"/>
  <c r="J104"/>
  <c r="H58"/>
  <c r="K21"/>
  <c r="H57"/>
  <c r="L35"/>
  <c r="L20"/>
  <c r="L58"/>
  <c r="L21"/>
  <c r="J35"/>
  <c r="L104"/>
  <c r="L23"/>
  <c i="2" r="H54"/>
  <c i="3" r="L106"/>
  <c r="L119"/>
  <c r="L24"/>
  <c r="H119"/>
  <c r="K24"/>
  <c r="H89"/>
  <c r="K22"/>
  <c i="2" r="L26"/>
  <c r="L55"/>
  <c r="J11"/>
  <c i="1" r="F20"/>
  <c i="3" r="L60"/>
  <c r="L88"/>
  <c r="J88"/>
  <c r="J89"/>
  <c l="1" r="S103"/>
  <c r="S23"/>
  <c r="J57"/>
  <c r="J58"/>
  <c r="Q11"/>
  <c r="S88"/>
  <c r="S22"/>
  <c r="J10"/>
  <c i="1" r="D21"/>
  <c i="2" r="J10"/>
  <c r="S11"/>
  <c i="1" r="S20"/>
  <c i="2" r="L20"/>
  <c r="L54"/>
  <c r="J54"/>
  <c r="R11"/>
  <c i="3" r="L89"/>
  <c r="L22"/>
  <c r="L118"/>
  <c r="J118"/>
  <c r="J119"/>
  <c l="1" r="J11"/>
  <c i="1" r="F21"/>
  <c r="F13"/>
  <c i="3" r="S11"/>
  <c i="1" r="S21"/>
  <c i="2" r="J55"/>
  <c i="1" r="D20"/>
  <c r="F11"/>
  <c i="3" r="R11"/>
  <c r="S118"/>
  <c r="S24"/>
  <c i="2" r="S54"/>
  <c r="S20"/>
  <c i="3" r="S57"/>
  <c r="S21"/>
</calcChain>
</file>

<file path=xl/sharedStrings.xml><?xml version="1.0" encoding="utf-8"?>
<sst xmlns="http://schemas.openxmlformats.org/spreadsheetml/2006/main">
  <si>
    <t>SOUHRNNÝ LIST STAVBY</t>
  </si>
  <si>
    <t>STAVBA</t>
  </si>
  <si>
    <t>011 - Silnice II/366 ul. Pražská, Svitavy</t>
  </si>
  <si>
    <t>05.09.2024</t>
  </si>
  <si>
    <t>ZÁKLADNÍ ÚDAJE</t>
  </si>
  <si>
    <t xml:space="preserve">Objednatel: </t>
  </si>
  <si>
    <t xml:space="preserve">Cena (bez DPH): </t>
  </si>
  <si>
    <t>Správa a údržba silnic Pardubického kraje</t>
  </si>
  <si>
    <t xml:space="preserve">Zhotovitel: </t>
  </si>
  <si>
    <t xml:space="preserve">Cena (s DPH): </t>
  </si>
  <si>
    <t/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</si>
  <si>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</si>
  <si>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</si>
  <si>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</si>
  <si>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</si>
  <si>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</si>
  <si>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</si>
  <si>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</si>
  <si>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</si>
  <si>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</si>
  <si>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</si>
  <si>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</si>
  <si>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SO101</t>
  </si>
  <si>
    <t>Konstrukce vozovky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</si>
  <si>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</si>
  <si>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</si>
  <si>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</si>
  <si>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</si>
  <si>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</si>
  <si>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</si>
  <si>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</si>
  <si>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</si>
  <si>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podmínky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</si>
  <si>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</si>
  <si>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</si>
  <si>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</si>
  <si>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</si>
  <si>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</si>
  <si>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</si>
  <si>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</si>
  <si>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</si>
  <si>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podmínky</t>
  </si>
  <si>
    <t>02710</t>
  </si>
  <si>
    <t>POMOC PRÁCE ZŘÍZ NEBO ZAJIŠŤ OBJÍŽĎKY A PŘÍSTUP CESTY</t>
  </si>
  <si>
    <t>KPL</t>
  </si>
  <si>
    <t>doplňující popis</t>
  </si>
  <si>
    <t>Finanční rezerva na případnou opravu vozovky ve správě SÚS Pk</t>
  </si>
  <si>
    <t>výměra</t>
  </si>
  <si>
    <t>1 = 1,000000 =&gt; A</t>
  </si>
  <si>
    <t>cenová soustava</t>
  </si>
  <si>
    <t>OTSKP 2024</t>
  </si>
  <si>
    <t>02720</t>
  </si>
  <si>
    <t>POMOC PRÁCE ZŘÍZ NEBO ZAJIŠŤ REGULACI A OCHRANU DOPRAVY</t>
  </si>
  <si>
    <t>02730</t>
  </si>
  <si>
    <t>POMOC PRÁCE ZŘÍZ NEBO ZAJIŠŤ OCHRANU INŽENÝRSKÝCH SÍTÍ</t>
  </si>
  <si>
    <t>02910</t>
  </si>
  <si>
    <t>OSTATNÍ POŽADAVKY - ZEMĚMĚŘIČSKÁ MĚŘENÍ</t>
  </si>
  <si>
    <t>02944</t>
  </si>
  <si>
    <t>OSTAT POŽADAVKY - DOKUMENTACE SKUTEČ PROVEDENÍ V DIGIT FORMĚ</t>
  </si>
  <si>
    <t>02946</t>
  </si>
  <si>
    <t>OSTAT POŽADAVKY - FOTODOKUMENTACE</t>
  </si>
  <si>
    <t>03100</t>
  </si>
  <si>
    <t>ZAŘÍZENÍ STAVENIŠTĚ - ZŘÍZENÍ, PROVOZ, DEMONTÁŽ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</si>
  <si>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</si>
  <si>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</si>
  <si>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</si>
  <si>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</si>
  <si>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</si>
  <si>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</si>
  <si>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Konstrukce vozovky</t>
  </si>
  <si>
    <t>zemní práce</t>
  </si>
  <si>
    <t>komunikace</t>
  </si>
  <si>
    <t>potrubí</t>
  </si>
  <si>
    <t>ostatní práce</t>
  </si>
  <si>
    <t>014101</t>
  </si>
  <si>
    <t>POPLATKY ZA SKLÁDKU</t>
  </si>
  <si>
    <t>M3</t>
  </si>
  <si>
    <t>poškozené dlažební kostky včetně lože z kameniva</t>
  </si>
  <si>
    <t>z pol. č. 11347:38,073 = 38,073000 =&gt; A _x000d_
z pol. č. 11332:162,000 = 162,000000 =&gt; B _x000d_
A+B = 200,073000 =&gt; C</t>
  </si>
  <si>
    <t>1 - zemní práce</t>
  </si>
  <si>
    <t>11347</t>
  </si>
  <si>
    <t>ODSTRAN KRYTU ZPEVNĚNÝCH PLOCH Z DLAŽEB KOSTEK VČET PODKL</t>
  </si>
  <si>
    <t>1269,09*0,2*0,15 = 38,072700 =&gt; A</t>
  </si>
  <si>
    <t>11372</t>
  </si>
  <si>
    <t>FRÉZOVÁNÍ ZPEVNĚNÝCH PLOCH ASFALTOVÝCH</t>
  </si>
  <si>
    <t>Včetně odvozu na místo určené investorem</t>
  </si>
  <si>
    <t>Dle situace a vzorového příčného řezu 7076,67*0,17 = 1203,033900 =&gt; A</t>
  </si>
  <si>
    <t>113765</t>
  </si>
  <si>
    <t>FRÉZOVÁNÍ DRÁŽKY PRŮŘEZU DO 600MM2 V ASFALTOVÉ VOZOVCE</t>
  </si>
  <si>
    <t>M</t>
  </si>
  <si>
    <t>Dle situace: 224,63 = 224,630000 =&gt; A</t>
  </si>
  <si>
    <t>18110</t>
  </si>
  <si>
    <t>ÚPRAVA PLÁNĚ SE ZHUTNĚNÍM V HORNINĚ TŘ. I</t>
  </si>
  <si>
    <t>M2</t>
  </si>
  <si>
    <t>Dle pol. č. 56313 1080 = 1080,000000 =&gt; A</t>
  </si>
  <si>
    <t>11332</t>
  </si>
  <si>
    <t>ODSTRANĚNÍ PODKLADŮ ZPEVNĚNÝCH PLOCH Z KAMENIVA NESTMELENÉHO</t>
  </si>
  <si>
    <t>odstranění nestmelených vrstev vozovky pro provedení sanace v tl. 150mm</t>
  </si>
  <si>
    <t>1080*0,15 = 162,000000 =&gt; A</t>
  </si>
  <si>
    <t>5 - komunikace</t>
  </si>
  <si>
    <t>56313</t>
  </si>
  <si>
    <t>VOZOVKOVÉ VRSTVY Z MECHANICKY ZPEVNĚNÉHO KAMENIVA TL. DO 150MM</t>
  </si>
  <si>
    <t>Dle situace a vzorového příáčného řezu 1080 = 1080,000000 =&gt; A</t>
  </si>
  <si>
    <t>572123</t>
  </si>
  <si>
    <t>INFILTRAČNÍ POSTŘIK Z EMULZE DO 1,0KG/M2</t>
  </si>
  <si>
    <t>Dle situace a vzorového řezu 7076,67 = 7076,670000 =&gt; A</t>
  </si>
  <si>
    <t>572213</t>
  </si>
  <si>
    <t>SPOJOVACÍ POSTŘIK Z EMULZE DO 0,5KG/M2</t>
  </si>
  <si>
    <t>0,4 kg/m2</t>
  </si>
  <si>
    <t>Dle situace a vzorového řezu 2*7076,67 = 14153,340000 =&gt; A</t>
  </si>
  <si>
    <t>574A34</t>
  </si>
  <si>
    <t>ASFALTOVÝ BETON PRO OBRUSNÉ VRSTVY ACO 11+ TL. 40MM</t>
  </si>
  <si>
    <t>574C56</t>
  </si>
  <si>
    <t>ASFALTOVÝ BETON PRO LOŽNÍ VRSTVY ACL 16+, 16S TL. 60MM</t>
  </si>
  <si>
    <t>574E66</t>
  </si>
  <si>
    <t>ASFALTOVÝ BETON PRO PODKLADNÍ VRSTVY ACP 16+, 16S TL. 70MM</t>
  </si>
  <si>
    <t>58221</t>
  </si>
  <si>
    <t>DLÁŽDĚNÉ KRYTY Z DROBNÝCH KOSTEK DO LOŽE Z KAMENIVA</t>
  </si>
  <si>
    <t>obnova žulové dvojlinky případného frézováním poškozeného žulového vodícího proužku</t>
  </si>
  <si>
    <t>10% z celkové plochy 1269,09*0,2*0,1 = 25,381800 =&gt; A</t>
  </si>
  <si>
    <t>8 - potrubí</t>
  </si>
  <si>
    <t>89921</t>
  </si>
  <si>
    <t>VÝŠKOVÁ ÚPRAVA POKLOPŮ</t>
  </si>
  <si>
    <t>KUS</t>
  </si>
  <si>
    <t>Dle situace: 2 = 2,000000 =&gt; A</t>
  </si>
  <si>
    <t>89922</t>
  </si>
  <si>
    <t>VÝŠKOVÁ ÚPRAVA MŘÍŽÍ</t>
  </si>
  <si>
    <t>Dle situace: 8 = 8,000000 =&gt; A</t>
  </si>
  <si>
    <t>89923</t>
  </si>
  <si>
    <t>VÝŠKOVÁ ÚPRAVA KRYCÍCH HRNCŮ</t>
  </si>
  <si>
    <t>Dle situace: 20 = 20,000000 =&gt; A</t>
  </si>
  <si>
    <t>9 - ostatní práce</t>
  </si>
  <si>
    <t>915111</t>
  </si>
  <si>
    <t>VODOROVNÉ DOPRAVNÍ ZNAČENÍ BARVOU HLADKÉ - DODÁVKA A POKLÁDKA</t>
  </si>
  <si>
    <t>Dle situace 617,85 = 617,850000 =&gt; A</t>
  </si>
  <si>
    <t>915211</t>
  </si>
  <si>
    <t>VODOROVNÉ DOPRAVNÍ ZNAČENÍ PLASTEM HLADKÉ - DODÁVKA A POKLÁDKA</t>
  </si>
  <si>
    <t>931315</t>
  </si>
  <si>
    <t>TĚSNĚNÍ DILATAČ SPAR ASF ZÁLIVKOU PRŮŘ DO 600MM2</t>
  </si>
  <si>
    <t>Dle pol. č. 113765: 224,63 = 224,630000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</si>
</sst>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C52" sqref="C52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10</v>
      </c>
      <c r="B13" s="1"/>
      <c r="C13" s="1"/>
      <c r="D13" s="19" t="s">
        <v>11</v>
      </c>
      <c r="E13" s="16"/>
      <c r="F13" s="19">
        <f>SUM(F20,F21)</f>
        <v>0</v>
      </c>
      <c r="G13" s="12"/>
      <c r="H13" s="2"/>
      <c r="I13" s="2"/>
    </row>
    <row r="14">
      <c r="A14" s="15" t="s">
        <v>12</v>
      </c>
      <c r="B14" s="1"/>
      <c r="C14" s="1"/>
      <c r="D14" s="19" t="s">
        <v>13</v>
      </c>
      <c r="E14" s="16"/>
      <c r="F14" s="1"/>
      <c r="G14" s="12"/>
      <c r="H14" s="2"/>
      <c r="I14" s="2"/>
    </row>
    <row r="15" ht="14" customHeight="1">
      <c r="A15" s="18" t="s">
        <v>14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15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16</v>
      </c>
      <c r="C19" s="21" t="s">
        <v>17</v>
      </c>
      <c r="D19" s="22" t="s">
        <v>18</v>
      </c>
      <c r="E19" s="22"/>
      <c r="F19" s="22" t="s">
        <v>19</v>
      </c>
      <c r="G19" s="12"/>
      <c r="H19" s="2"/>
      <c r="I19" s="2"/>
    </row>
    <row r="20">
      <c r="A20" s="9"/>
      <c r="B20" s="23" t="s">
        <v>20</v>
      </c>
      <c r="C20" s="24" t="s">
        <v>21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22</v>
      </c>
      <c r="C21" s="24" t="s">
        <v>23</v>
      </c>
      <c r="D21" s="25">
        <f>'1 - SO101'!J10</f>
        <v>0</v>
      </c>
      <c r="E21" s="26"/>
      <c r="F21" s="25">
        <f>('1 - SO101'!J11)</f>
        <v>0</v>
      </c>
      <c r="G21" s="12"/>
      <c r="H21" s="2"/>
      <c r="I21" s="2"/>
      <c r="S21" s="27">
        <f>ROUND('1 - SO101'!S11,4)</f>
        <v>0</v>
      </c>
    </row>
    <row r="22">
      <c r="A22" s="13"/>
      <c r="B22" s="4"/>
      <c r="C22" s="4"/>
      <c r="D22" s="4"/>
      <c r="E22" s="4"/>
      <c r="F22" s="4"/>
      <c r="G22" s="14"/>
      <c r="H22" s="2"/>
      <c r="I22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</hyperlink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H55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27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L55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AVERAGE(J54)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11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13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18</v>
      </c>
      <c r="L19" s="22" t="s">
        <v>19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32</v>
      </c>
      <c r="F20" s="1"/>
      <c r="G20" s="1"/>
      <c r="H20" s="1"/>
      <c r="I20" s="1"/>
      <c r="J20" s="1"/>
      <c r="K20" s="38">
        <f>H55</f>
        <v>0</v>
      </c>
      <c r="L20" s="38">
        <f>L55</f>
        <v>0</v>
      </c>
      <c r="M20" s="12"/>
      <c r="N20" s="2"/>
      <c r="O20" s="2"/>
      <c r="P20" s="2"/>
      <c r="Q20" s="2"/>
      <c r="S20" s="27">
        <f>S54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34</v>
      </c>
      <c r="C24" s="34" t="s">
        <v>30</v>
      </c>
      <c r="D24" s="34" t="s">
        <v>35</v>
      </c>
      <c r="E24" s="34" t="s">
        <v>31</v>
      </c>
      <c r="F24" s="34" t="s">
        <v>36</v>
      </c>
      <c r="G24" s="35" t="s">
        <v>37</v>
      </c>
      <c r="H24" s="22" t="s">
        <v>38</v>
      </c>
      <c r="I24" s="22" t="s">
        <v>39</v>
      </c>
      <c r="J24" s="22" t="s">
        <v>18</v>
      </c>
      <c r="K24" s="35" t="s">
        <v>40</v>
      </c>
      <c r="L24" s="22" t="s">
        <v>19</v>
      </c>
      <c r="M24" s="12"/>
      <c r="N24" s="2"/>
      <c r="O24" s="2"/>
      <c r="P24" s="2"/>
      <c r="Q24" s="2"/>
    </row>
    <row r="25" ht="40" customHeight="1">
      <c r="A25" s="9"/>
      <c r="B25" s="39" t="s">
        <v>41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42</v>
      </c>
      <c r="D26" s="42"/>
      <c r="E26" s="42" t="s">
        <v>43</v>
      </c>
      <c r="F26" s="42" t="s">
        <v>10</v>
      </c>
      <c r="G26" s="43" t="s">
        <v>44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45</v>
      </c>
      <c r="C27" s="1"/>
      <c r="D27" s="1"/>
      <c r="E27" s="49" t="s">
        <v>46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47</v>
      </c>
      <c r="C28" s="1"/>
      <c r="D28" s="1"/>
      <c r="E28" s="49" t="s">
        <v>48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 thickBot="1" ht="13.5">
      <c r="A29" s="9"/>
      <c r="B29" s="50" t="s">
        <v>49</v>
      </c>
      <c r="C29" s="51"/>
      <c r="D29" s="51"/>
      <c r="E29" s="52" t="s">
        <v>50</v>
      </c>
      <c r="F29" s="51"/>
      <c r="G29" s="51"/>
      <c r="H29" s="53"/>
      <c r="I29" s="51"/>
      <c r="J29" s="53"/>
      <c r="K29" s="51"/>
      <c r="L29" s="51"/>
      <c r="M29" s="12"/>
      <c r="N29" s="2"/>
      <c r="O29" s="2"/>
      <c r="P29" s="2"/>
      <c r="Q29" s="2"/>
    </row>
    <row r="30" thickTop="1" ht="13.5">
      <c r="A30" s="9"/>
      <c r="B30" s="41">
        <v>2</v>
      </c>
      <c r="C30" s="42" t="s">
        <v>51</v>
      </c>
      <c r="D30" s="42"/>
      <c r="E30" s="42" t="s">
        <v>52</v>
      </c>
      <c r="F30" s="42" t="s">
        <v>10</v>
      </c>
      <c r="G30" s="43" t="s">
        <v>44</v>
      </c>
      <c r="H30" s="54">
        <v>1</v>
      </c>
      <c r="I30" s="55">
        <f>ROUND(0,2)</f>
        <v>0</v>
      </c>
      <c r="J30" s="56">
        <f>ROUND(I30*H30,2)</f>
        <v>0</v>
      </c>
      <c r="K30" s="57">
        <v>0.20999999999999999</v>
      </c>
      <c r="L30" s="58">
        <f>IF(ISNUMBER(K30),ROUND(J30*(K30+1),2),0)</f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>
      <c r="A31" s="9"/>
      <c r="B31" s="48" t="s">
        <v>45</v>
      </c>
      <c r="C31" s="1"/>
      <c r="D31" s="1"/>
      <c r="E31" s="49" t="s">
        <v>10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47</v>
      </c>
      <c r="C32" s="1"/>
      <c r="D32" s="1"/>
      <c r="E32" s="49" t="s">
        <v>48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 ht="13.5">
      <c r="A33" s="9"/>
      <c r="B33" s="50" t="s">
        <v>49</v>
      </c>
      <c r="C33" s="51"/>
      <c r="D33" s="51"/>
      <c r="E33" s="52" t="s">
        <v>50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 ht="13.5">
      <c r="A34" s="9"/>
      <c r="B34" s="41">
        <v>3</v>
      </c>
      <c r="C34" s="42" t="s">
        <v>53</v>
      </c>
      <c r="D34" s="42"/>
      <c r="E34" s="42" t="s">
        <v>54</v>
      </c>
      <c r="F34" s="42" t="s">
        <v>10</v>
      </c>
      <c r="G34" s="43" t="s">
        <v>44</v>
      </c>
      <c r="H34" s="54">
        <v>1</v>
      </c>
      <c r="I34" s="55">
        <f>ROUND(0,2)</f>
        <v>0</v>
      </c>
      <c r="J34" s="56">
        <f>ROUND(I34*H34,2)</f>
        <v>0</v>
      </c>
      <c r="K34" s="57">
        <v>0.20999999999999999</v>
      </c>
      <c r="L34" s="58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45</v>
      </c>
      <c r="C35" s="1"/>
      <c r="D35" s="1"/>
      <c r="E35" s="49" t="s">
        <v>10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47</v>
      </c>
      <c r="C36" s="1"/>
      <c r="D36" s="1"/>
      <c r="E36" s="49" t="s">
        <v>48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 ht="13.5">
      <c r="A37" s="9"/>
      <c r="B37" s="50" t="s">
        <v>49</v>
      </c>
      <c r="C37" s="51"/>
      <c r="D37" s="51"/>
      <c r="E37" s="52" t="s">
        <v>50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 ht="13.5">
      <c r="A38" s="9"/>
      <c r="B38" s="41">
        <v>4</v>
      </c>
      <c r="C38" s="42" t="s">
        <v>55</v>
      </c>
      <c r="D38" s="42"/>
      <c r="E38" s="42" t="s">
        <v>56</v>
      </c>
      <c r="F38" s="42" t="s">
        <v>10</v>
      </c>
      <c r="G38" s="43" t="s">
        <v>44</v>
      </c>
      <c r="H38" s="54">
        <v>1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45</v>
      </c>
      <c r="C39" s="1"/>
      <c r="D39" s="1"/>
      <c r="E39" s="49" t="s">
        <v>10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47</v>
      </c>
      <c r="C40" s="1"/>
      <c r="D40" s="1"/>
      <c r="E40" s="49" t="s">
        <v>48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thickBot="1" ht="13.5">
      <c r="A41" s="9"/>
      <c r="B41" s="50" t="s">
        <v>49</v>
      </c>
      <c r="C41" s="51"/>
      <c r="D41" s="51"/>
      <c r="E41" s="52" t="s">
        <v>50</v>
      </c>
      <c r="F41" s="51"/>
      <c r="G41" s="51"/>
      <c r="H41" s="53"/>
      <c r="I41" s="51"/>
      <c r="J41" s="53"/>
      <c r="K41" s="51"/>
      <c r="L41" s="51"/>
      <c r="M41" s="12"/>
      <c r="N41" s="2"/>
      <c r="O41" s="2"/>
      <c r="P41" s="2"/>
      <c r="Q41" s="2"/>
    </row>
    <row r="42" thickTop="1" ht="13.5">
      <c r="A42" s="9"/>
      <c r="B42" s="41">
        <v>5</v>
      </c>
      <c r="C42" s="42" t="s">
        <v>57</v>
      </c>
      <c r="D42" s="42"/>
      <c r="E42" s="42" t="s">
        <v>58</v>
      </c>
      <c r="F42" s="42" t="s">
        <v>10</v>
      </c>
      <c r="G42" s="43" t="s">
        <v>44</v>
      </c>
      <c r="H42" s="54">
        <v>1</v>
      </c>
      <c r="I42" s="55">
        <f>ROUND(0,2)</f>
        <v>0</v>
      </c>
      <c r="J42" s="56">
        <f>ROUND(I42*H42,2)</f>
        <v>0</v>
      </c>
      <c r="K42" s="57">
        <v>0.20999999999999999</v>
      </c>
      <c r="L42" s="58">
        <f>IF(ISNUMBER(K42),ROUND(J42*(K42+1),2),0)</f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48" t="s">
        <v>45</v>
      </c>
      <c r="C43" s="1"/>
      <c r="D43" s="1"/>
      <c r="E43" s="49" t="s">
        <v>10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47</v>
      </c>
      <c r="C44" s="1"/>
      <c r="D44" s="1"/>
      <c r="E44" s="49" t="s">
        <v>48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 ht="13.5">
      <c r="A45" s="9"/>
      <c r="B45" s="50" t="s">
        <v>49</v>
      </c>
      <c r="C45" s="51"/>
      <c r="D45" s="51"/>
      <c r="E45" s="52" t="s">
        <v>50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ht="13.5">
      <c r="A46" s="9"/>
      <c r="B46" s="41">
        <v>6</v>
      </c>
      <c r="C46" s="42" t="s">
        <v>59</v>
      </c>
      <c r="D46" s="42"/>
      <c r="E46" s="42" t="s">
        <v>60</v>
      </c>
      <c r="F46" s="42" t="s">
        <v>10</v>
      </c>
      <c r="G46" s="43" t="s">
        <v>44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45</v>
      </c>
      <c r="C47" s="1"/>
      <c r="D47" s="1"/>
      <c r="E47" s="49" t="s">
        <v>10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47</v>
      </c>
      <c r="C48" s="1"/>
      <c r="D48" s="1"/>
      <c r="E48" s="49" t="s">
        <v>48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 ht="13.5">
      <c r="A49" s="9"/>
      <c r="B49" s="50" t="s">
        <v>49</v>
      </c>
      <c r="C49" s="51"/>
      <c r="D49" s="51"/>
      <c r="E49" s="52" t="s">
        <v>50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 ht="13.5">
      <c r="A50" s="9"/>
      <c r="B50" s="41">
        <v>7</v>
      </c>
      <c r="C50" s="42" t="s">
        <v>61</v>
      </c>
      <c r="D50" s="42"/>
      <c r="E50" s="42" t="s">
        <v>62</v>
      </c>
      <c r="F50" s="42" t="s">
        <v>10</v>
      </c>
      <c r="G50" s="43" t="s">
        <v>44</v>
      </c>
      <c r="H50" s="54">
        <v>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45</v>
      </c>
      <c r="C51" s="1"/>
      <c r="D51" s="1"/>
      <c r="E51" s="49" t="s">
        <v>10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47</v>
      </c>
      <c r="C52" s="1"/>
      <c r="D52" s="1"/>
      <c r="E52" s="49" t="s">
        <v>48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thickBot="1" ht="13.5">
      <c r="A53" s="9"/>
      <c r="B53" s="50" t="s">
        <v>49</v>
      </c>
      <c r="C53" s="51"/>
      <c r="D53" s="51"/>
      <c r="E53" s="52" t="s">
        <v>50</v>
      </c>
      <c r="F53" s="51"/>
      <c r="G53" s="51"/>
      <c r="H53" s="53"/>
      <c r="I53" s="51"/>
      <c r="J53" s="53"/>
      <c r="K53" s="51"/>
      <c r="L53" s="51"/>
      <c r="M53" s="12"/>
      <c r="N53" s="2"/>
      <c r="O53" s="2"/>
      <c r="P53" s="2"/>
      <c r="Q53" s="2"/>
    </row>
    <row r="54" thickTop="1" thickBot="1" ht="25" customHeight="1">
      <c r="A54" s="9"/>
      <c r="B54" s="1"/>
      <c r="C54" s="59">
        <v>0</v>
      </c>
      <c r="D54" s="1"/>
      <c r="E54" s="60" t="s">
        <v>32</v>
      </c>
      <c r="F54" s="1"/>
      <c r="G54" s="61" t="s">
        <v>63</v>
      </c>
      <c r="H54" s="62">
        <f>J26+J30+J34+J38+J42+J46+J50</f>
        <v>0</v>
      </c>
      <c r="I54" s="61" t="s">
        <v>64</v>
      </c>
      <c r="J54" s="63">
        <f>(L54-H54)</f>
        <v>0</v>
      </c>
      <c r="K54" s="61" t="s">
        <v>65</v>
      </c>
      <c r="L54" s="64">
        <f>L26+L30+L34+L38+L42+L46+L50</f>
        <v>0</v>
      </c>
      <c r="M54" s="12"/>
      <c r="N54" s="2"/>
      <c r="O54" s="2"/>
      <c r="P54" s="2"/>
      <c r="Q54" s="33">
        <f>0+Q26+Q30+Q34+Q38+Q42+Q46+Q50</f>
        <v>0</v>
      </c>
      <c r="R54" s="27">
        <f>0+R26+R30+R34+R38+R42+R46+R50</f>
        <v>0</v>
      </c>
      <c r="S54" s="65">
        <f>Q54*(1+J54)+R54</f>
        <v>0</v>
      </c>
    </row>
    <row r="55" thickTop="1" thickBot="1" ht="25" customHeight="1">
      <c r="A55" s="9"/>
      <c r="B55" s="66"/>
      <c r="C55" s="66"/>
      <c r="D55" s="66"/>
      <c r="E55" s="66"/>
      <c r="F55" s="66"/>
      <c r="G55" s="67" t="s">
        <v>66</v>
      </c>
      <c r="H55" s="68">
        <f>J26+J30+J34+J38+J42+J46+J50</f>
        <v>0</v>
      </c>
      <c r="I55" s="67" t="s">
        <v>67</v>
      </c>
      <c r="J55" s="69">
        <f>0+J54</f>
        <v>0</v>
      </c>
      <c r="K55" s="67" t="s">
        <v>68</v>
      </c>
      <c r="L55" s="70">
        <f>L26+L30+L34+L38+L42+L46+L50</f>
        <v>0</v>
      </c>
      <c r="M55" s="12"/>
      <c r="N55" s="2"/>
      <c r="O55" s="2"/>
      <c r="P55" s="2"/>
      <c r="Q55" s="2"/>
    </row>
    <row r="56">
      <c r="A56" s="13"/>
      <c r="B56" s="4"/>
      <c r="C56" s="4"/>
      <c r="D56" s="4"/>
      <c r="E56" s="4"/>
      <c r="F56" s="4"/>
      <c r="G56" s="4"/>
      <c r="H56" s="71"/>
      <c r="I56" s="4"/>
      <c r="J56" s="71"/>
      <c r="K56" s="4"/>
      <c r="L56" s="4"/>
      <c r="M56" s="14"/>
      <c r="N56" s="2"/>
      <c r="O56" s="2"/>
      <c r="P56" s="2"/>
      <c r="Q56" s="2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"/>
      <c r="O57" s="2"/>
      <c r="P57" s="2"/>
      <c r="Q57" s="2"/>
    </row>
  </sheetData>
  <mergeCells count="36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1:D31"/>
    <mergeCell ref="B32:D32"/>
    <mergeCell ref="B33:D33"/>
    <mergeCell ref="B35:D35"/>
    <mergeCell ref="B36:D36"/>
    <mergeCell ref="B37:D37"/>
    <mergeCell ref="B39:D39"/>
    <mergeCell ref="B40:D40"/>
    <mergeCell ref="B41:D41"/>
    <mergeCell ref="B43:D43"/>
    <mergeCell ref="B44:D44"/>
    <mergeCell ref="B45:D45"/>
    <mergeCell ref="B47:D47"/>
    <mergeCell ref="B48:D48"/>
    <mergeCell ref="B49:D49"/>
    <mergeCell ref="B51:D51"/>
    <mergeCell ref="B52:D52"/>
    <mergeCell ref="B53:D53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H35+H58+H89+H104+H119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69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L35+L58+L89+L104+L119</f>
        <v>0</v>
      </c>
      <c r="K11" s="1"/>
      <c r="L11" s="1"/>
      <c r="M11" s="12"/>
      <c r="N11" s="2"/>
      <c r="O11" s="2"/>
      <c r="P11" s="2"/>
      <c r="Q11" s="33">
        <f>IF(SUM(K20:K24)&gt;0,ROUND(SUM(S20:S24)/SUM(K20:K24)-1,8),0)</f>
        <v>0</v>
      </c>
      <c r="R11" s="27">
        <f>AVERAGE(J34,J57,J88,J103,J118)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11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13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18</v>
      </c>
      <c r="L19" s="22" t="s">
        <v>19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32</v>
      </c>
      <c r="F20" s="1"/>
      <c r="G20" s="1"/>
      <c r="H20" s="1"/>
      <c r="I20" s="1"/>
      <c r="J20" s="1"/>
      <c r="K20" s="38">
        <f>H35</f>
        <v>0</v>
      </c>
      <c r="L20" s="38">
        <f>L35</f>
        <v>0</v>
      </c>
      <c r="M20" s="12"/>
      <c r="N20" s="2"/>
      <c r="O20" s="2"/>
      <c r="P20" s="2"/>
      <c r="Q20" s="2"/>
      <c r="S20" s="27">
        <f>S34</f>
        <v>0</v>
      </c>
    </row>
    <row r="21">
      <c r="A21" s="9"/>
      <c r="B21" s="36">
        <v>1</v>
      </c>
      <c r="C21" s="1"/>
      <c r="D21" s="1"/>
      <c r="E21" s="37" t="s">
        <v>70</v>
      </c>
      <c r="F21" s="1"/>
      <c r="G21" s="1"/>
      <c r="H21" s="1"/>
      <c r="I21" s="1"/>
      <c r="J21" s="1"/>
      <c r="K21" s="38">
        <f>H58</f>
        <v>0</v>
      </c>
      <c r="L21" s="38">
        <f>L58</f>
        <v>0</v>
      </c>
      <c r="M21" s="12"/>
      <c r="N21" s="2"/>
      <c r="O21" s="2"/>
      <c r="P21" s="2"/>
      <c r="Q21" s="2"/>
      <c r="S21" s="27">
        <f>S57</f>
        <v>0</v>
      </c>
    </row>
    <row r="22">
      <c r="A22" s="9"/>
      <c r="B22" s="36">
        <v>5</v>
      </c>
      <c r="C22" s="1"/>
      <c r="D22" s="1"/>
      <c r="E22" s="37" t="s">
        <v>71</v>
      </c>
      <c r="F22" s="1"/>
      <c r="G22" s="1"/>
      <c r="H22" s="1"/>
      <c r="I22" s="1"/>
      <c r="J22" s="1"/>
      <c r="K22" s="38">
        <f>H89</f>
        <v>0</v>
      </c>
      <c r="L22" s="38">
        <f>L89</f>
        <v>0</v>
      </c>
      <c r="M22" s="12"/>
      <c r="N22" s="2"/>
      <c r="O22" s="2"/>
      <c r="P22" s="2"/>
      <c r="Q22" s="2"/>
      <c r="S22" s="27">
        <f>S88</f>
        <v>0</v>
      </c>
    </row>
    <row r="23">
      <c r="A23" s="9"/>
      <c r="B23" s="36">
        <v>8</v>
      </c>
      <c r="C23" s="1"/>
      <c r="D23" s="1"/>
      <c r="E23" s="37" t="s">
        <v>72</v>
      </c>
      <c r="F23" s="1"/>
      <c r="G23" s="1"/>
      <c r="H23" s="1"/>
      <c r="I23" s="1"/>
      <c r="J23" s="1"/>
      <c r="K23" s="38">
        <f>H104</f>
        <v>0</v>
      </c>
      <c r="L23" s="38">
        <f>L104</f>
        <v>0</v>
      </c>
      <c r="M23" s="12"/>
      <c r="N23" s="2"/>
      <c r="O23" s="2"/>
      <c r="P23" s="2"/>
      <c r="Q23" s="2"/>
      <c r="S23" s="27">
        <f>S103</f>
        <v>0</v>
      </c>
    </row>
    <row r="24">
      <c r="A24" s="9"/>
      <c r="B24" s="36">
        <v>9</v>
      </c>
      <c r="C24" s="1"/>
      <c r="D24" s="1"/>
      <c r="E24" s="37" t="s">
        <v>73</v>
      </c>
      <c r="F24" s="1"/>
      <c r="G24" s="1"/>
      <c r="H24" s="1"/>
      <c r="I24" s="1"/>
      <c r="J24" s="1"/>
      <c r="K24" s="38">
        <f>H119</f>
        <v>0</v>
      </c>
      <c r="L24" s="38">
        <f>L119</f>
        <v>0</v>
      </c>
      <c r="M24" s="12"/>
      <c r="N24" s="2"/>
      <c r="O24" s="2"/>
      <c r="P24" s="2"/>
      <c r="Q24" s="2"/>
      <c r="S24" s="27">
        <f>S118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2"/>
      <c r="N25" s="2"/>
      <c r="O25" s="2"/>
      <c r="P25" s="2"/>
      <c r="Q25" s="2"/>
    </row>
    <row r="26" ht="14" customHeight="1">
      <c r="A26" s="4"/>
      <c r="B26" s="28" t="s">
        <v>33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3"/>
      <c r="N27" s="2"/>
      <c r="O27" s="2"/>
      <c r="P27" s="2"/>
      <c r="Q27" s="2"/>
    </row>
    <row r="28" ht="18" customHeight="1">
      <c r="A28" s="9"/>
      <c r="B28" s="34" t="s">
        <v>34</v>
      </c>
      <c r="C28" s="34" t="s">
        <v>30</v>
      </c>
      <c r="D28" s="34" t="s">
        <v>35</v>
      </c>
      <c r="E28" s="34" t="s">
        <v>31</v>
      </c>
      <c r="F28" s="34" t="s">
        <v>36</v>
      </c>
      <c r="G28" s="35" t="s">
        <v>37</v>
      </c>
      <c r="H28" s="22" t="s">
        <v>38</v>
      </c>
      <c r="I28" s="22" t="s">
        <v>39</v>
      </c>
      <c r="J28" s="22" t="s">
        <v>18</v>
      </c>
      <c r="K28" s="35" t="s">
        <v>40</v>
      </c>
      <c r="L28" s="22" t="s">
        <v>19</v>
      </c>
      <c r="M28" s="74"/>
      <c r="N28" s="2"/>
      <c r="O28" s="2"/>
      <c r="P28" s="2"/>
      <c r="Q28" s="2"/>
    </row>
    <row r="29" ht="40" customHeight="1">
      <c r="A29" s="9"/>
      <c r="B29" s="39" t="s">
        <v>41</v>
      </c>
      <c r="C29" s="1"/>
      <c r="D29" s="1"/>
      <c r="E29" s="1"/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1">
        <v>1</v>
      </c>
      <c r="C30" s="42" t="s">
        <v>74</v>
      </c>
      <c r="D30" s="42"/>
      <c r="E30" s="42" t="s">
        <v>75</v>
      </c>
      <c r="F30" s="42" t="s">
        <v>10</v>
      </c>
      <c r="G30" s="43" t="s">
        <v>76</v>
      </c>
      <c r="H30" s="44">
        <v>200.07300000000001</v>
      </c>
      <c r="I30" s="25">
        <f>ROUND(0,2)</f>
        <v>0</v>
      </c>
      <c r="J30" s="45">
        <f>ROUND(I30*H30,2)</f>
        <v>0</v>
      </c>
      <c r="K30" s="46">
        <v>0.20999999999999999</v>
      </c>
      <c r="L30" s="47">
        <f>IF(ISNUMBER(K30),ROUND(J30*(K30+1),2),0)</f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>
      <c r="A31" s="9"/>
      <c r="B31" s="48" t="s">
        <v>45</v>
      </c>
      <c r="C31" s="1"/>
      <c r="D31" s="1"/>
      <c r="E31" s="49" t="s">
        <v>77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 ht="38.25">
      <c r="A32" s="9"/>
      <c r="B32" s="48" t="s">
        <v>47</v>
      </c>
      <c r="C32" s="1"/>
      <c r="D32" s="1"/>
      <c r="E32" s="49" t="s">
        <v>78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 ht="13.5">
      <c r="A33" s="9"/>
      <c r="B33" s="50" t="s">
        <v>49</v>
      </c>
      <c r="C33" s="51"/>
      <c r="D33" s="51"/>
      <c r="E33" s="52" t="s">
        <v>50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 thickBot="1" ht="25" customHeight="1">
      <c r="A34" s="9"/>
      <c r="B34" s="1"/>
      <c r="C34" s="59">
        <v>0</v>
      </c>
      <c r="D34" s="1"/>
      <c r="E34" s="60" t="s">
        <v>32</v>
      </c>
      <c r="F34" s="1"/>
      <c r="G34" s="61" t="s">
        <v>63</v>
      </c>
      <c r="H34" s="62">
        <f>0+J30</f>
        <v>0</v>
      </c>
      <c r="I34" s="61" t="s">
        <v>64</v>
      </c>
      <c r="J34" s="63">
        <f>(L34-H34)</f>
        <v>0</v>
      </c>
      <c r="K34" s="61" t="s">
        <v>65</v>
      </c>
      <c r="L34" s="64">
        <f>0+L30</f>
        <v>0</v>
      </c>
      <c r="M34" s="12"/>
      <c r="N34" s="2"/>
      <c r="O34" s="2"/>
      <c r="P34" s="2"/>
      <c r="Q34" s="33">
        <f>0+Q30</f>
        <v>0</v>
      </c>
      <c r="R34" s="27">
        <f>0+R30</f>
        <v>0</v>
      </c>
      <c r="S34" s="65">
        <f>Q34*(1+J34)+R34</f>
        <v>0</v>
      </c>
    </row>
    <row r="35" thickTop="1" thickBot="1" ht="25" customHeight="1">
      <c r="A35" s="9"/>
      <c r="B35" s="66"/>
      <c r="C35" s="66"/>
      <c r="D35" s="66"/>
      <c r="E35" s="66"/>
      <c r="F35" s="66"/>
      <c r="G35" s="67" t="s">
        <v>66</v>
      </c>
      <c r="H35" s="68">
        <f>0+J30</f>
        <v>0</v>
      </c>
      <c r="I35" s="67" t="s">
        <v>67</v>
      </c>
      <c r="J35" s="69">
        <f>0+J34</f>
        <v>0</v>
      </c>
      <c r="K35" s="67" t="s">
        <v>68</v>
      </c>
      <c r="L35" s="70">
        <f>0+L30</f>
        <v>0</v>
      </c>
      <c r="M35" s="12"/>
      <c r="N35" s="2"/>
      <c r="O35" s="2"/>
      <c r="P35" s="2"/>
      <c r="Q35" s="2"/>
    </row>
    <row r="36" ht="40" customHeight="1">
      <c r="A36" s="9"/>
      <c r="B36" s="75" t="s">
        <v>79</v>
      </c>
      <c r="C36" s="1"/>
      <c r="D36" s="1"/>
      <c r="E36" s="1"/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1">
        <v>2</v>
      </c>
      <c r="C37" s="42" t="s">
        <v>80</v>
      </c>
      <c r="D37" s="42"/>
      <c r="E37" s="42" t="s">
        <v>81</v>
      </c>
      <c r="F37" s="42" t="s">
        <v>10</v>
      </c>
      <c r="G37" s="43" t="s">
        <v>76</v>
      </c>
      <c r="H37" s="44">
        <v>38.073</v>
      </c>
      <c r="I37" s="25">
        <f>ROUND(0,2)</f>
        <v>0</v>
      </c>
      <c r="J37" s="45">
        <f>ROUND(I37*H37,2)</f>
        <v>0</v>
      </c>
      <c r="K37" s="46">
        <v>0.20999999999999999</v>
      </c>
      <c r="L37" s="47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48" t="s">
        <v>45</v>
      </c>
      <c r="C38" s="1"/>
      <c r="D38" s="1"/>
      <c r="E38" s="49" t="s">
        <v>10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47</v>
      </c>
      <c r="C39" s="1"/>
      <c r="D39" s="1"/>
      <c r="E39" s="49" t="s">
        <v>82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 ht="13.5">
      <c r="A40" s="9"/>
      <c r="B40" s="50" t="s">
        <v>49</v>
      </c>
      <c r="C40" s="51"/>
      <c r="D40" s="51"/>
      <c r="E40" s="52" t="s">
        <v>50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 ht="13.5">
      <c r="A41" s="9"/>
      <c r="B41" s="41">
        <v>3</v>
      </c>
      <c r="C41" s="42" t="s">
        <v>83</v>
      </c>
      <c r="D41" s="42"/>
      <c r="E41" s="42" t="s">
        <v>84</v>
      </c>
      <c r="F41" s="42" t="s">
        <v>10</v>
      </c>
      <c r="G41" s="43" t="s">
        <v>76</v>
      </c>
      <c r="H41" s="54">
        <v>1203.0340000000001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45</v>
      </c>
      <c r="C42" s="1"/>
      <c r="D42" s="1"/>
      <c r="E42" s="49" t="s">
        <v>85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47</v>
      </c>
      <c r="C43" s="1"/>
      <c r="D43" s="1"/>
      <c r="E43" s="49" t="s">
        <v>86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 ht="13.5">
      <c r="A44" s="9"/>
      <c r="B44" s="50" t="s">
        <v>49</v>
      </c>
      <c r="C44" s="51"/>
      <c r="D44" s="51"/>
      <c r="E44" s="52" t="s">
        <v>50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 ht="13.5">
      <c r="A45" s="9"/>
      <c r="B45" s="41">
        <v>4</v>
      </c>
      <c r="C45" s="42" t="s">
        <v>87</v>
      </c>
      <c r="D45" s="42"/>
      <c r="E45" s="42" t="s">
        <v>88</v>
      </c>
      <c r="F45" s="42" t="s">
        <v>10</v>
      </c>
      <c r="G45" s="43" t="s">
        <v>89</v>
      </c>
      <c r="H45" s="54">
        <v>224.63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45</v>
      </c>
      <c r="C46" s="1"/>
      <c r="D46" s="1"/>
      <c r="E46" s="49" t="s">
        <v>10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47</v>
      </c>
      <c r="C47" s="1"/>
      <c r="D47" s="1"/>
      <c r="E47" s="49" t="s">
        <v>90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thickBot="1" ht="13.5">
      <c r="A48" s="9"/>
      <c r="B48" s="50" t="s">
        <v>49</v>
      </c>
      <c r="C48" s="51"/>
      <c r="D48" s="51"/>
      <c r="E48" s="52" t="s">
        <v>50</v>
      </c>
      <c r="F48" s="51"/>
      <c r="G48" s="51"/>
      <c r="H48" s="53"/>
      <c r="I48" s="51"/>
      <c r="J48" s="53"/>
      <c r="K48" s="51"/>
      <c r="L48" s="51"/>
      <c r="M48" s="12"/>
      <c r="N48" s="2"/>
      <c r="O48" s="2"/>
      <c r="P48" s="2"/>
      <c r="Q48" s="2"/>
    </row>
    <row r="49" thickTop="1" ht="13.5">
      <c r="A49" s="9"/>
      <c r="B49" s="41">
        <v>5</v>
      </c>
      <c r="C49" s="42" t="s">
        <v>91</v>
      </c>
      <c r="D49" s="42"/>
      <c r="E49" s="42" t="s">
        <v>92</v>
      </c>
      <c r="F49" s="42" t="s">
        <v>10</v>
      </c>
      <c r="G49" s="43" t="s">
        <v>93</v>
      </c>
      <c r="H49" s="54">
        <v>1080</v>
      </c>
      <c r="I49" s="55">
        <f>ROUND(0,2)</f>
        <v>0</v>
      </c>
      <c r="J49" s="56">
        <f>ROUND(I49*H49,2)</f>
        <v>0</v>
      </c>
      <c r="K49" s="57">
        <v>0.20999999999999999</v>
      </c>
      <c r="L49" s="58">
        <f>IF(ISNUMBER(K49),ROUND(J49*(K49+1),2),0)</f>
        <v>0</v>
      </c>
      <c r="M49" s="12"/>
      <c r="N49" s="2"/>
      <c r="O49" s="2"/>
      <c r="P49" s="2"/>
      <c r="Q49" s="33">
        <f>IF(ISNUMBER(K49),IF(H49&gt;0,IF(I49&gt;0,J49,0),0),0)</f>
        <v>0</v>
      </c>
      <c r="R49" s="27">
        <f>IF(ISNUMBER(K49)=FALSE,J49,0)</f>
        <v>0</v>
      </c>
    </row>
    <row r="50">
      <c r="A50" s="9"/>
      <c r="B50" s="48" t="s">
        <v>45</v>
      </c>
      <c r="C50" s="1"/>
      <c r="D50" s="1"/>
      <c r="E50" s="49" t="s">
        <v>10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47</v>
      </c>
      <c r="C51" s="1"/>
      <c r="D51" s="1"/>
      <c r="E51" s="49" t="s">
        <v>94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 thickBot="1" ht="13.5">
      <c r="A52" s="9"/>
      <c r="B52" s="50" t="s">
        <v>49</v>
      </c>
      <c r="C52" s="51"/>
      <c r="D52" s="51"/>
      <c r="E52" s="52" t="s">
        <v>50</v>
      </c>
      <c r="F52" s="51"/>
      <c r="G52" s="51"/>
      <c r="H52" s="53"/>
      <c r="I52" s="51"/>
      <c r="J52" s="53"/>
      <c r="K52" s="51"/>
      <c r="L52" s="51"/>
      <c r="M52" s="12"/>
      <c r="N52" s="2"/>
      <c r="O52" s="2"/>
      <c r="P52" s="2"/>
      <c r="Q52" s="2"/>
    </row>
    <row r="53" thickTop="1" ht="13.5">
      <c r="A53" s="9"/>
      <c r="B53" s="41">
        <v>19</v>
      </c>
      <c r="C53" s="42" t="s">
        <v>95</v>
      </c>
      <c r="D53" s="42"/>
      <c r="E53" s="42" t="s">
        <v>96</v>
      </c>
      <c r="F53" s="42" t="s">
        <v>10</v>
      </c>
      <c r="G53" s="43" t="s">
        <v>76</v>
      </c>
      <c r="H53" s="54">
        <v>162</v>
      </c>
      <c r="I53" s="55">
        <f>ROUND(0,2)</f>
        <v>0</v>
      </c>
      <c r="J53" s="56">
        <f>ROUND(I53*H53,2)</f>
        <v>0</v>
      </c>
      <c r="K53" s="57">
        <v>0.20999999999999999</v>
      </c>
      <c r="L53" s="58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48" t="s">
        <v>45</v>
      </c>
      <c r="C54" s="1"/>
      <c r="D54" s="1"/>
      <c r="E54" s="49" t="s">
        <v>97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47</v>
      </c>
      <c r="C55" s="1"/>
      <c r="D55" s="1"/>
      <c r="E55" s="49" t="s">
        <v>98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 thickBot="1" ht="13.5">
      <c r="A56" s="9"/>
      <c r="B56" s="50" t="s">
        <v>49</v>
      </c>
      <c r="C56" s="51"/>
      <c r="D56" s="51"/>
      <c r="E56" s="52" t="s">
        <v>50</v>
      </c>
      <c r="F56" s="51"/>
      <c r="G56" s="51"/>
      <c r="H56" s="53"/>
      <c r="I56" s="51"/>
      <c r="J56" s="53"/>
      <c r="K56" s="51"/>
      <c r="L56" s="51"/>
      <c r="M56" s="12"/>
      <c r="N56" s="2"/>
      <c r="O56" s="2"/>
      <c r="P56" s="2"/>
      <c r="Q56" s="2"/>
    </row>
    <row r="57" thickTop="1" thickBot="1" ht="25" customHeight="1">
      <c r="A57" s="9"/>
      <c r="B57" s="1"/>
      <c r="C57" s="59">
        <v>1</v>
      </c>
      <c r="D57" s="1"/>
      <c r="E57" s="60" t="s">
        <v>70</v>
      </c>
      <c r="F57" s="1"/>
      <c r="G57" s="61" t="s">
        <v>63</v>
      </c>
      <c r="H57" s="62">
        <f>J37+J41+J45+J49+J53</f>
        <v>0</v>
      </c>
      <c r="I57" s="61" t="s">
        <v>64</v>
      </c>
      <c r="J57" s="63">
        <f>(L57-H57)</f>
        <v>0</v>
      </c>
      <c r="K57" s="61" t="s">
        <v>65</v>
      </c>
      <c r="L57" s="64">
        <f>L37+L41+L45+L49+L53</f>
        <v>0</v>
      </c>
      <c r="M57" s="12"/>
      <c r="N57" s="2"/>
      <c r="O57" s="2"/>
      <c r="P57" s="2"/>
      <c r="Q57" s="33">
        <f>0+Q37+Q41+Q45+Q49+Q53</f>
        <v>0</v>
      </c>
      <c r="R57" s="27">
        <f>0+R37+R41+R45+R49+R53</f>
        <v>0</v>
      </c>
      <c r="S57" s="65">
        <f>Q57*(1+J57)+R57</f>
        <v>0</v>
      </c>
    </row>
    <row r="58" thickTop="1" thickBot="1" ht="25" customHeight="1">
      <c r="A58" s="9"/>
      <c r="B58" s="66"/>
      <c r="C58" s="66"/>
      <c r="D58" s="66"/>
      <c r="E58" s="66"/>
      <c r="F58" s="66"/>
      <c r="G58" s="67" t="s">
        <v>66</v>
      </c>
      <c r="H58" s="68">
        <f>J37+J41+J45+J49+J53</f>
        <v>0</v>
      </c>
      <c r="I58" s="67" t="s">
        <v>67</v>
      </c>
      <c r="J58" s="69">
        <f>0+J57</f>
        <v>0</v>
      </c>
      <c r="K58" s="67" t="s">
        <v>68</v>
      </c>
      <c r="L58" s="70">
        <f>L37+L41+L45+L49+L53</f>
        <v>0</v>
      </c>
      <c r="M58" s="12"/>
      <c r="N58" s="2"/>
      <c r="O58" s="2"/>
      <c r="P58" s="2"/>
      <c r="Q58" s="2"/>
    </row>
    <row r="59" ht="40" customHeight="1">
      <c r="A59" s="9"/>
      <c r="B59" s="75" t="s">
        <v>99</v>
      </c>
      <c r="C59" s="1"/>
      <c r="D59" s="1"/>
      <c r="E59" s="1"/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1">
        <v>6</v>
      </c>
      <c r="C60" s="42" t="s">
        <v>100</v>
      </c>
      <c r="D60" s="42"/>
      <c r="E60" s="42" t="s">
        <v>101</v>
      </c>
      <c r="F60" s="42" t="s">
        <v>10</v>
      </c>
      <c r="G60" s="43" t="s">
        <v>93</v>
      </c>
      <c r="H60" s="44">
        <v>1080</v>
      </c>
      <c r="I60" s="25">
        <f>ROUND(0,2)</f>
        <v>0</v>
      </c>
      <c r="J60" s="45">
        <f>ROUND(I60*H60,2)</f>
        <v>0</v>
      </c>
      <c r="K60" s="46">
        <v>0.20999999999999999</v>
      </c>
      <c r="L60" s="47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45</v>
      </c>
      <c r="C61" s="1"/>
      <c r="D61" s="1"/>
      <c r="E61" s="49" t="s">
        <v>10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47</v>
      </c>
      <c r="C62" s="1"/>
      <c r="D62" s="1"/>
      <c r="E62" s="49" t="s">
        <v>102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thickBot="1" ht="13.5">
      <c r="A63" s="9"/>
      <c r="B63" s="50" t="s">
        <v>49</v>
      </c>
      <c r="C63" s="51"/>
      <c r="D63" s="51"/>
      <c r="E63" s="52" t="s">
        <v>50</v>
      </c>
      <c r="F63" s="51"/>
      <c r="G63" s="51"/>
      <c r="H63" s="53"/>
      <c r="I63" s="51"/>
      <c r="J63" s="53"/>
      <c r="K63" s="51"/>
      <c r="L63" s="51"/>
      <c r="M63" s="12"/>
      <c r="N63" s="2"/>
      <c r="O63" s="2"/>
      <c r="P63" s="2"/>
      <c r="Q63" s="2"/>
    </row>
    <row r="64" thickTop="1" ht="13.5">
      <c r="A64" s="9"/>
      <c r="B64" s="41">
        <v>7</v>
      </c>
      <c r="C64" s="42" t="s">
        <v>103</v>
      </c>
      <c r="D64" s="42"/>
      <c r="E64" s="42" t="s">
        <v>104</v>
      </c>
      <c r="F64" s="42" t="s">
        <v>10</v>
      </c>
      <c r="G64" s="43" t="s">
        <v>93</v>
      </c>
      <c r="H64" s="54">
        <v>7076.6700000000001</v>
      </c>
      <c r="I64" s="55">
        <f>ROUND(0,2)</f>
        <v>0</v>
      </c>
      <c r="J64" s="56">
        <f>ROUND(I64*H64,2)</f>
        <v>0</v>
      </c>
      <c r="K64" s="57">
        <v>0.20999999999999999</v>
      </c>
      <c r="L64" s="58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45</v>
      </c>
      <c r="C65" s="1"/>
      <c r="D65" s="1"/>
      <c r="E65" s="49" t="s">
        <v>10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47</v>
      </c>
      <c r="C66" s="1"/>
      <c r="D66" s="1"/>
      <c r="E66" s="49" t="s">
        <v>105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 ht="13.5">
      <c r="A67" s="9"/>
      <c r="B67" s="50" t="s">
        <v>49</v>
      </c>
      <c r="C67" s="51"/>
      <c r="D67" s="51"/>
      <c r="E67" s="52" t="s">
        <v>50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 ht="13.5">
      <c r="A68" s="9"/>
      <c r="B68" s="41">
        <v>8</v>
      </c>
      <c r="C68" s="42" t="s">
        <v>106</v>
      </c>
      <c r="D68" s="42"/>
      <c r="E68" s="42" t="s">
        <v>107</v>
      </c>
      <c r="F68" s="42" t="s">
        <v>10</v>
      </c>
      <c r="G68" s="43" t="s">
        <v>93</v>
      </c>
      <c r="H68" s="54">
        <v>14153.34</v>
      </c>
      <c r="I68" s="55">
        <f>ROUND(0,2)</f>
        <v>0</v>
      </c>
      <c r="J68" s="56">
        <f>ROUND(I68*H68,2)</f>
        <v>0</v>
      </c>
      <c r="K68" s="57">
        <v>0.20999999999999999</v>
      </c>
      <c r="L68" s="58">
        <f>IF(ISNUMBER(K68),ROUND(J68*(K68+1),2),0)</f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>
      <c r="A69" s="9"/>
      <c r="B69" s="48" t="s">
        <v>45</v>
      </c>
      <c r="C69" s="1"/>
      <c r="D69" s="1"/>
      <c r="E69" s="49" t="s">
        <v>108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47</v>
      </c>
      <c r="C70" s="1"/>
      <c r="D70" s="1"/>
      <c r="E70" s="49" t="s">
        <v>109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 thickBot="1" ht="13.5">
      <c r="A71" s="9"/>
      <c r="B71" s="50" t="s">
        <v>49</v>
      </c>
      <c r="C71" s="51"/>
      <c r="D71" s="51"/>
      <c r="E71" s="52" t="s">
        <v>50</v>
      </c>
      <c r="F71" s="51"/>
      <c r="G71" s="51"/>
      <c r="H71" s="53"/>
      <c r="I71" s="51"/>
      <c r="J71" s="53"/>
      <c r="K71" s="51"/>
      <c r="L71" s="51"/>
      <c r="M71" s="12"/>
      <c r="N71" s="2"/>
      <c r="O71" s="2"/>
      <c r="P71" s="2"/>
      <c r="Q71" s="2"/>
    </row>
    <row r="72" thickTop="1" ht="13.5">
      <c r="A72" s="9"/>
      <c r="B72" s="41">
        <v>9</v>
      </c>
      <c r="C72" s="42" t="s">
        <v>110</v>
      </c>
      <c r="D72" s="42"/>
      <c r="E72" s="42" t="s">
        <v>111</v>
      </c>
      <c r="F72" s="42" t="s">
        <v>10</v>
      </c>
      <c r="G72" s="43" t="s">
        <v>93</v>
      </c>
      <c r="H72" s="54">
        <v>7076.6700000000001</v>
      </c>
      <c r="I72" s="55">
        <f>ROUND(0,2)</f>
        <v>0</v>
      </c>
      <c r="J72" s="56">
        <f>ROUND(I72*H72,2)</f>
        <v>0</v>
      </c>
      <c r="K72" s="57">
        <v>0.20999999999999999</v>
      </c>
      <c r="L72" s="58">
        <f>IF(ISNUMBER(K72),ROUND(J72*(K72+1),2),0)</f>
        <v>0</v>
      </c>
      <c r="M72" s="12"/>
      <c r="N72" s="2"/>
      <c r="O72" s="2"/>
      <c r="P72" s="2"/>
      <c r="Q72" s="33">
        <f>IF(ISNUMBER(K72),IF(H72&gt;0,IF(I72&gt;0,J72,0),0),0)</f>
        <v>0</v>
      </c>
      <c r="R72" s="27">
        <f>IF(ISNUMBER(K72)=FALSE,J72,0)</f>
        <v>0</v>
      </c>
    </row>
    <row r="73">
      <c r="A73" s="9"/>
      <c r="B73" s="48" t="s">
        <v>45</v>
      </c>
      <c r="C73" s="1"/>
      <c r="D73" s="1"/>
      <c r="E73" s="49" t="s">
        <v>10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47</v>
      </c>
      <c r="C74" s="1"/>
      <c r="D74" s="1"/>
      <c r="E74" s="49" t="s">
        <v>105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 ht="13.5">
      <c r="A75" s="9"/>
      <c r="B75" s="50" t="s">
        <v>49</v>
      </c>
      <c r="C75" s="51"/>
      <c r="D75" s="51"/>
      <c r="E75" s="52" t="s">
        <v>50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ht="13.5">
      <c r="A76" s="9"/>
      <c r="B76" s="41">
        <v>10</v>
      </c>
      <c r="C76" s="42" t="s">
        <v>112</v>
      </c>
      <c r="D76" s="42"/>
      <c r="E76" s="42" t="s">
        <v>113</v>
      </c>
      <c r="F76" s="42" t="s">
        <v>10</v>
      </c>
      <c r="G76" s="43" t="s">
        <v>93</v>
      </c>
      <c r="H76" s="54">
        <v>7076.6700000000001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45</v>
      </c>
      <c r="C77" s="1"/>
      <c r="D77" s="1"/>
      <c r="E77" s="49" t="s">
        <v>10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47</v>
      </c>
      <c r="C78" s="1"/>
      <c r="D78" s="1"/>
      <c r="E78" s="49" t="s">
        <v>105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 ht="13.5">
      <c r="A79" s="9"/>
      <c r="B79" s="50" t="s">
        <v>49</v>
      </c>
      <c r="C79" s="51"/>
      <c r="D79" s="51"/>
      <c r="E79" s="52" t="s">
        <v>50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 ht="13.5">
      <c r="A80" s="9"/>
      <c r="B80" s="41">
        <v>11</v>
      </c>
      <c r="C80" s="42" t="s">
        <v>114</v>
      </c>
      <c r="D80" s="42"/>
      <c r="E80" s="42" t="s">
        <v>115</v>
      </c>
      <c r="F80" s="42" t="s">
        <v>10</v>
      </c>
      <c r="G80" s="43" t="s">
        <v>93</v>
      </c>
      <c r="H80" s="54">
        <v>7076.6700000000001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45</v>
      </c>
      <c r="C81" s="1"/>
      <c r="D81" s="1"/>
      <c r="E81" s="49" t="s">
        <v>10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47</v>
      </c>
      <c r="C82" s="1"/>
      <c r="D82" s="1"/>
      <c r="E82" s="49" t="s">
        <v>105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 ht="13.5">
      <c r="A83" s="9"/>
      <c r="B83" s="50" t="s">
        <v>49</v>
      </c>
      <c r="C83" s="51"/>
      <c r="D83" s="51"/>
      <c r="E83" s="52" t="s">
        <v>50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 ht="13.5">
      <c r="A84" s="9"/>
      <c r="B84" s="41">
        <v>12</v>
      </c>
      <c r="C84" s="42" t="s">
        <v>116</v>
      </c>
      <c r="D84" s="42"/>
      <c r="E84" s="42" t="s">
        <v>117</v>
      </c>
      <c r="F84" s="42" t="s">
        <v>10</v>
      </c>
      <c r="G84" s="43" t="s">
        <v>93</v>
      </c>
      <c r="H84" s="54">
        <v>25.382000000000001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45</v>
      </c>
      <c r="C85" s="1"/>
      <c r="D85" s="1"/>
      <c r="E85" s="49" t="s">
        <v>118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47</v>
      </c>
      <c r="C86" s="1"/>
      <c r="D86" s="1"/>
      <c r="E86" s="49" t="s">
        <v>119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 ht="13.5">
      <c r="A87" s="9"/>
      <c r="B87" s="50" t="s">
        <v>49</v>
      </c>
      <c r="C87" s="51"/>
      <c r="D87" s="51"/>
      <c r="E87" s="52" t="s">
        <v>50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 thickBot="1" ht="25" customHeight="1">
      <c r="A88" s="9"/>
      <c r="B88" s="1"/>
      <c r="C88" s="59">
        <v>5</v>
      </c>
      <c r="D88" s="1"/>
      <c r="E88" s="60" t="s">
        <v>71</v>
      </c>
      <c r="F88" s="1"/>
      <c r="G88" s="61" t="s">
        <v>63</v>
      </c>
      <c r="H88" s="62">
        <f>J60+J64+J68+J72+J76+J80+J84</f>
        <v>0</v>
      </c>
      <c r="I88" s="61" t="s">
        <v>64</v>
      </c>
      <c r="J88" s="63">
        <f>(L88-H88)</f>
        <v>0</v>
      </c>
      <c r="K88" s="61" t="s">
        <v>65</v>
      </c>
      <c r="L88" s="64">
        <f>L60+L64+L68+L72+L76+L80+L84</f>
        <v>0</v>
      </c>
      <c r="M88" s="12"/>
      <c r="N88" s="2"/>
      <c r="O88" s="2"/>
      <c r="P88" s="2"/>
      <c r="Q88" s="33">
        <f>0+Q60+Q64+Q68+Q72+Q76+Q80+Q84</f>
        <v>0</v>
      </c>
      <c r="R88" s="27">
        <f>0+R60+R64+R68+R72+R76+R80+R84</f>
        <v>0</v>
      </c>
      <c r="S88" s="65">
        <f>Q88*(1+J88)+R88</f>
        <v>0</v>
      </c>
    </row>
    <row r="89" thickTop="1" thickBot="1" ht="25" customHeight="1">
      <c r="A89" s="9"/>
      <c r="B89" s="66"/>
      <c r="C89" s="66"/>
      <c r="D89" s="66"/>
      <c r="E89" s="66"/>
      <c r="F89" s="66"/>
      <c r="G89" s="67" t="s">
        <v>66</v>
      </c>
      <c r="H89" s="68">
        <f>J60+J64+J68+J72+J76+J80+J84</f>
        <v>0</v>
      </c>
      <c r="I89" s="67" t="s">
        <v>67</v>
      </c>
      <c r="J89" s="69">
        <f>0+J88</f>
        <v>0</v>
      </c>
      <c r="K89" s="67" t="s">
        <v>68</v>
      </c>
      <c r="L89" s="70">
        <f>L60+L64+L68+L72+L76+L80+L84</f>
        <v>0</v>
      </c>
      <c r="M89" s="12"/>
      <c r="N89" s="2"/>
      <c r="O89" s="2"/>
      <c r="P89" s="2"/>
      <c r="Q89" s="2"/>
    </row>
    <row r="90" ht="40" customHeight="1">
      <c r="A90" s="9"/>
      <c r="B90" s="75" t="s">
        <v>120</v>
      </c>
      <c r="C90" s="1"/>
      <c r="D90" s="1"/>
      <c r="E90" s="1"/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1">
        <v>13</v>
      </c>
      <c r="C91" s="42" t="s">
        <v>121</v>
      </c>
      <c r="D91" s="42"/>
      <c r="E91" s="42" t="s">
        <v>122</v>
      </c>
      <c r="F91" s="42" t="s">
        <v>10</v>
      </c>
      <c r="G91" s="43" t="s">
        <v>123</v>
      </c>
      <c r="H91" s="44">
        <v>2</v>
      </c>
      <c r="I91" s="25">
        <f>ROUND(0,2)</f>
        <v>0</v>
      </c>
      <c r="J91" s="45">
        <f>ROUND(I91*H91,2)</f>
        <v>0</v>
      </c>
      <c r="K91" s="46">
        <v>0.20999999999999999</v>
      </c>
      <c r="L91" s="47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48" t="s">
        <v>45</v>
      </c>
      <c r="C92" s="1"/>
      <c r="D92" s="1"/>
      <c r="E92" s="49" t="s">
        <v>10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47</v>
      </c>
      <c r="C93" s="1"/>
      <c r="D93" s="1"/>
      <c r="E93" s="49" t="s">
        <v>124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 ht="13.5">
      <c r="A94" s="9"/>
      <c r="B94" s="50" t="s">
        <v>49</v>
      </c>
      <c r="C94" s="51"/>
      <c r="D94" s="51"/>
      <c r="E94" s="52" t="s">
        <v>50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 ht="13.5">
      <c r="A95" s="9"/>
      <c r="B95" s="41">
        <v>14</v>
      </c>
      <c r="C95" s="42" t="s">
        <v>125</v>
      </c>
      <c r="D95" s="42"/>
      <c r="E95" s="42" t="s">
        <v>126</v>
      </c>
      <c r="F95" s="42" t="s">
        <v>10</v>
      </c>
      <c r="G95" s="43" t="s">
        <v>123</v>
      </c>
      <c r="H95" s="54">
        <v>8</v>
      </c>
      <c r="I95" s="55">
        <f>ROUND(0,2)</f>
        <v>0</v>
      </c>
      <c r="J95" s="56">
        <f>ROUND(I95*H95,2)</f>
        <v>0</v>
      </c>
      <c r="K95" s="57">
        <v>0.20999999999999999</v>
      </c>
      <c r="L95" s="58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48" t="s">
        <v>45</v>
      </c>
      <c r="C96" s="1"/>
      <c r="D96" s="1"/>
      <c r="E96" s="49" t="s">
        <v>10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47</v>
      </c>
      <c r="C97" s="1"/>
      <c r="D97" s="1"/>
      <c r="E97" s="49" t="s">
        <v>127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thickBot="1" ht="13.5">
      <c r="A98" s="9"/>
      <c r="B98" s="50" t="s">
        <v>49</v>
      </c>
      <c r="C98" s="51"/>
      <c r="D98" s="51"/>
      <c r="E98" s="52" t="s">
        <v>50</v>
      </c>
      <c r="F98" s="51"/>
      <c r="G98" s="51"/>
      <c r="H98" s="53"/>
      <c r="I98" s="51"/>
      <c r="J98" s="53"/>
      <c r="K98" s="51"/>
      <c r="L98" s="51"/>
      <c r="M98" s="12"/>
      <c r="N98" s="2"/>
      <c r="O98" s="2"/>
      <c r="P98" s="2"/>
      <c r="Q98" s="2"/>
    </row>
    <row r="99" thickTop="1" ht="13.5">
      <c r="A99" s="9"/>
      <c r="B99" s="41">
        <v>15</v>
      </c>
      <c r="C99" s="42" t="s">
        <v>128</v>
      </c>
      <c r="D99" s="42"/>
      <c r="E99" s="42" t="s">
        <v>129</v>
      </c>
      <c r="F99" s="42" t="s">
        <v>10</v>
      </c>
      <c r="G99" s="43" t="s">
        <v>123</v>
      </c>
      <c r="H99" s="54">
        <v>20</v>
      </c>
      <c r="I99" s="55">
        <f>ROUND(0,2)</f>
        <v>0</v>
      </c>
      <c r="J99" s="56">
        <f>ROUND(I99*H99,2)</f>
        <v>0</v>
      </c>
      <c r="K99" s="57">
        <v>0.20999999999999999</v>
      </c>
      <c r="L99" s="58">
        <f>IF(ISNUMBER(K99),ROUND(J99*(K99+1),2),0)</f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>
      <c r="A100" s="9"/>
      <c r="B100" s="48" t="s">
        <v>45</v>
      </c>
      <c r="C100" s="1"/>
      <c r="D100" s="1"/>
      <c r="E100" s="49" t="s">
        <v>10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47</v>
      </c>
      <c r="C101" s="1"/>
      <c r="D101" s="1"/>
      <c r="E101" s="49" t="s">
        <v>130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 ht="13.5">
      <c r="A102" s="9"/>
      <c r="B102" s="50" t="s">
        <v>49</v>
      </c>
      <c r="C102" s="51"/>
      <c r="D102" s="51"/>
      <c r="E102" s="52" t="s">
        <v>50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 thickBot="1" ht="25" customHeight="1">
      <c r="A103" s="9"/>
      <c r="B103" s="1"/>
      <c r="C103" s="59">
        <v>8</v>
      </c>
      <c r="D103" s="1"/>
      <c r="E103" s="60" t="s">
        <v>72</v>
      </c>
      <c r="F103" s="1"/>
      <c r="G103" s="61" t="s">
        <v>63</v>
      </c>
      <c r="H103" s="62">
        <f>J91+J95+J99</f>
        <v>0</v>
      </c>
      <c r="I103" s="61" t="s">
        <v>64</v>
      </c>
      <c r="J103" s="63">
        <f>(L103-H103)</f>
        <v>0</v>
      </c>
      <c r="K103" s="61" t="s">
        <v>65</v>
      </c>
      <c r="L103" s="64">
        <f>L91+L95+L99</f>
        <v>0</v>
      </c>
      <c r="M103" s="12"/>
      <c r="N103" s="2"/>
      <c r="O103" s="2"/>
      <c r="P103" s="2"/>
      <c r="Q103" s="33">
        <f>0+Q91+Q95+Q99</f>
        <v>0</v>
      </c>
      <c r="R103" s="27">
        <f>0+R91+R95+R99</f>
        <v>0</v>
      </c>
      <c r="S103" s="65">
        <f>Q103*(1+J103)+R103</f>
        <v>0</v>
      </c>
    </row>
    <row r="104" thickTop="1" thickBot="1" ht="25" customHeight="1">
      <c r="A104" s="9"/>
      <c r="B104" s="66"/>
      <c r="C104" s="66"/>
      <c r="D104" s="66"/>
      <c r="E104" s="66"/>
      <c r="F104" s="66"/>
      <c r="G104" s="67" t="s">
        <v>66</v>
      </c>
      <c r="H104" s="68">
        <f>J91+J95+J99</f>
        <v>0</v>
      </c>
      <c r="I104" s="67" t="s">
        <v>67</v>
      </c>
      <c r="J104" s="69">
        <f>0+J103</f>
        <v>0</v>
      </c>
      <c r="K104" s="67" t="s">
        <v>68</v>
      </c>
      <c r="L104" s="70">
        <f>L91+L95+L99</f>
        <v>0</v>
      </c>
      <c r="M104" s="12"/>
      <c r="N104" s="2"/>
      <c r="O104" s="2"/>
      <c r="P104" s="2"/>
      <c r="Q104" s="2"/>
    </row>
    <row r="105" ht="40" customHeight="1">
      <c r="A105" s="9"/>
      <c r="B105" s="75" t="s">
        <v>131</v>
      </c>
      <c r="C105" s="1"/>
      <c r="D105" s="1"/>
      <c r="E105" s="1"/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1">
        <v>16</v>
      </c>
      <c r="C106" s="42" t="s">
        <v>132</v>
      </c>
      <c r="D106" s="42"/>
      <c r="E106" s="42" t="s">
        <v>133</v>
      </c>
      <c r="F106" s="42" t="s">
        <v>10</v>
      </c>
      <c r="G106" s="43" t="s">
        <v>93</v>
      </c>
      <c r="H106" s="44">
        <v>617.85000000000002</v>
      </c>
      <c r="I106" s="25">
        <f>ROUND(0,2)</f>
        <v>0</v>
      </c>
      <c r="J106" s="45">
        <f>ROUND(I106*H106,2)</f>
        <v>0</v>
      </c>
      <c r="K106" s="46">
        <v>0.20999999999999999</v>
      </c>
      <c r="L106" s="47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48" t="s">
        <v>45</v>
      </c>
      <c r="C107" s="1"/>
      <c r="D107" s="1"/>
      <c r="E107" s="49" t="s">
        <v>10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47</v>
      </c>
      <c r="C108" s="1"/>
      <c r="D108" s="1"/>
      <c r="E108" s="49" t="s">
        <v>134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 ht="13.5">
      <c r="A109" s="9"/>
      <c r="B109" s="50" t="s">
        <v>49</v>
      </c>
      <c r="C109" s="51"/>
      <c r="D109" s="51"/>
      <c r="E109" s="52" t="s">
        <v>50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 ht="13.5">
      <c r="A110" s="9"/>
      <c r="B110" s="41">
        <v>17</v>
      </c>
      <c r="C110" s="42" t="s">
        <v>135</v>
      </c>
      <c r="D110" s="42"/>
      <c r="E110" s="42" t="s">
        <v>136</v>
      </c>
      <c r="F110" s="42" t="s">
        <v>10</v>
      </c>
      <c r="G110" s="43" t="s">
        <v>93</v>
      </c>
      <c r="H110" s="54">
        <v>617.85000000000002</v>
      </c>
      <c r="I110" s="55">
        <f>ROUND(0,2)</f>
        <v>0</v>
      </c>
      <c r="J110" s="56">
        <f>ROUND(I110*H110,2)</f>
        <v>0</v>
      </c>
      <c r="K110" s="57">
        <v>0.20999999999999999</v>
      </c>
      <c r="L110" s="58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45</v>
      </c>
      <c r="C111" s="1"/>
      <c r="D111" s="1"/>
      <c r="E111" s="49" t="s">
        <v>10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47</v>
      </c>
      <c r="C112" s="1"/>
      <c r="D112" s="1"/>
      <c r="E112" s="49" t="s">
        <v>134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thickBot="1" ht="13.5">
      <c r="A113" s="9"/>
      <c r="B113" s="50" t="s">
        <v>49</v>
      </c>
      <c r="C113" s="51"/>
      <c r="D113" s="51"/>
      <c r="E113" s="52" t="s">
        <v>50</v>
      </c>
      <c r="F113" s="51"/>
      <c r="G113" s="51"/>
      <c r="H113" s="53"/>
      <c r="I113" s="51"/>
      <c r="J113" s="53"/>
      <c r="K113" s="51"/>
      <c r="L113" s="51"/>
      <c r="M113" s="12"/>
      <c r="N113" s="2"/>
      <c r="O113" s="2"/>
      <c r="P113" s="2"/>
      <c r="Q113" s="2"/>
    </row>
    <row r="114" thickTop="1" ht="13.5">
      <c r="A114" s="9"/>
      <c r="B114" s="41">
        <v>18</v>
      </c>
      <c r="C114" s="42" t="s">
        <v>137</v>
      </c>
      <c r="D114" s="42"/>
      <c r="E114" s="42" t="s">
        <v>138</v>
      </c>
      <c r="F114" s="42" t="s">
        <v>10</v>
      </c>
      <c r="G114" s="43" t="s">
        <v>89</v>
      </c>
      <c r="H114" s="54">
        <v>224.63</v>
      </c>
      <c r="I114" s="55">
        <f>ROUND(0,2)</f>
        <v>0</v>
      </c>
      <c r="J114" s="56">
        <f>ROUND(I114*H114,2)</f>
        <v>0</v>
      </c>
      <c r="K114" s="57">
        <v>0.20999999999999999</v>
      </c>
      <c r="L114" s="58">
        <f>IF(ISNUMBER(K114),ROUND(J114*(K114+1),2),0)</f>
        <v>0</v>
      </c>
      <c r="M114" s="12"/>
      <c r="N114" s="2"/>
      <c r="O114" s="2"/>
      <c r="P114" s="2"/>
      <c r="Q114" s="3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48" t="s">
        <v>45</v>
      </c>
      <c r="C115" s="1"/>
      <c r="D115" s="1"/>
      <c r="E115" s="49" t="s">
        <v>10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47</v>
      </c>
      <c r="C116" s="1"/>
      <c r="D116" s="1"/>
      <c r="E116" s="49" t="s">
        <v>139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 ht="13.5">
      <c r="A117" s="9"/>
      <c r="B117" s="50" t="s">
        <v>49</v>
      </c>
      <c r="C117" s="51"/>
      <c r="D117" s="51"/>
      <c r="E117" s="52" t="s">
        <v>50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59">
        <v>9</v>
      </c>
      <c r="D118" s="1"/>
      <c r="E118" s="60" t="s">
        <v>73</v>
      </c>
      <c r="F118" s="1"/>
      <c r="G118" s="61" t="s">
        <v>63</v>
      </c>
      <c r="H118" s="62">
        <f>J106+J110+J114</f>
        <v>0</v>
      </c>
      <c r="I118" s="61" t="s">
        <v>64</v>
      </c>
      <c r="J118" s="63">
        <f>(L118-H118)</f>
        <v>0</v>
      </c>
      <c r="K118" s="61" t="s">
        <v>65</v>
      </c>
      <c r="L118" s="64">
        <f>L106+L110+L114</f>
        <v>0</v>
      </c>
      <c r="M118" s="12"/>
      <c r="N118" s="2"/>
      <c r="O118" s="2"/>
      <c r="P118" s="2"/>
      <c r="Q118" s="33">
        <f>0+Q106+Q110+Q114</f>
        <v>0</v>
      </c>
      <c r="R118" s="27">
        <f>0+R106+R110+R114</f>
        <v>0</v>
      </c>
      <c r="S118" s="65">
        <f>Q118*(1+J118)+R118</f>
        <v>0</v>
      </c>
    </row>
    <row r="119" thickTop="1" thickBot="1" ht="25" customHeight="1">
      <c r="A119" s="9"/>
      <c r="B119" s="66"/>
      <c r="C119" s="66"/>
      <c r="D119" s="66"/>
      <c r="E119" s="66"/>
      <c r="F119" s="66"/>
      <c r="G119" s="67" t="s">
        <v>66</v>
      </c>
      <c r="H119" s="68">
        <f>J106+J110+J114</f>
        <v>0</v>
      </c>
      <c r="I119" s="67" t="s">
        <v>67</v>
      </c>
      <c r="J119" s="69">
        <f>0+J118</f>
        <v>0</v>
      </c>
      <c r="K119" s="67" t="s">
        <v>68</v>
      </c>
      <c r="L119" s="70">
        <f>L106+L110+L114</f>
        <v>0</v>
      </c>
      <c r="M119" s="12"/>
      <c r="N119" s="2"/>
      <c r="O119" s="2"/>
      <c r="P119" s="2"/>
      <c r="Q119" s="2"/>
    </row>
    <row r="120">
      <c r="A120" s="13"/>
      <c r="B120" s="4"/>
      <c r="C120" s="4"/>
      <c r="D120" s="4"/>
      <c r="E120" s="4"/>
      <c r="F120" s="4"/>
      <c r="G120" s="4"/>
      <c r="H120" s="71"/>
      <c r="I120" s="4"/>
      <c r="J120" s="71"/>
      <c r="K120" s="4"/>
      <c r="L120" s="4"/>
      <c r="M120" s="14"/>
      <c r="N120" s="2"/>
      <c r="O120" s="2"/>
      <c r="P120" s="2"/>
      <c r="Q120" s="2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"/>
      <c r="O121" s="2"/>
      <c r="P121" s="2"/>
      <c r="Q121" s="2"/>
    </row>
  </sheetData>
  <mergeCells count="80">
    <mergeCell ref="B38:D38"/>
    <mergeCell ref="B39:D39"/>
    <mergeCell ref="B40:D40"/>
    <mergeCell ref="B42:D42"/>
    <mergeCell ref="B43:D43"/>
    <mergeCell ref="B44:D44"/>
    <mergeCell ref="B46:D46"/>
    <mergeCell ref="B47:D47"/>
    <mergeCell ref="B48:D48"/>
    <mergeCell ref="B50:D50"/>
    <mergeCell ref="B51:D51"/>
    <mergeCell ref="B52:D52"/>
    <mergeCell ref="B54:D54"/>
    <mergeCell ref="B55:D55"/>
    <mergeCell ref="B56:D56"/>
    <mergeCell ref="B59:L59"/>
    <mergeCell ref="B61:D61"/>
    <mergeCell ref="B62:D62"/>
    <mergeCell ref="B63:D63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6:L36"/>
    <mergeCell ref="B22:D22"/>
    <mergeCell ref="B23:D23"/>
    <mergeCell ref="B24:D24"/>
    <mergeCell ref="B69:D69"/>
    <mergeCell ref="B70:D70"/>
    <mergeCell ref="B71:D71"/>
    <mergeCell ref="B73:D73"/>
    <mergeCell ref="B74:D74"/>
    <mergeCell ref="B75:D75"/>
    <mergeCell ref="B77:D77"/>
    <mergeCell ref="B78:D78"/>
    <mergeCell ref="B79:D79"/>
    <mergeCell ref="B81:D81"/>
    <mergeCell ref="B82:D82"/>
    <mergeCell ref="B83:D83"/>
    <mergeCell ref="B85:D85"/>
    <mergeCell ref="B86:D86"/>
    <mergeCell ref="B87:D87"/>
    <mergeCell ref="B90:L90"/>
    <mergeCell ref="B92:D92"/>
    <mergeCell ref="B93:D93"/>
    <mergeCell ref="B94:D94"/>
    <mergeCell ref="B96:D96"/>
    <mergeCell ref="B97:D97"/>
    <mergeCell ref="B98:D98"/>
    <mergeCell ref="B100:D100"/>
    <mergeCell ref="B101:D101"/>
    <mergeCell ref="B102:D102"/>
    <mergeCell ref="B107:D107"/>
    <mergeCell ref="B108:D108"/>
    <mergeCell ref="B109:D109"/>
    <mergeCell ref="B111:D111"/>
    <mergeCell ref="B112:D112"/>
    <mergeCell ref="B113:D113"/>
    <mergeCell ref="B115:D115"/>
    <mergeCell ref="B116:D116"/>
    <mergeCell ref="B117:D117"/>
    <mergeCell ref="B105:L105"/>
  </mergeCells>
  <pageMargins left="0.39375" right="0.39375" top="0.5902778" bottom="0.39375" header="0.1965278" footer="0.1576389"/>
  <pageSetup paperSize="9" orientation="portrait" fitToHeight="0"/>
  <headerFooter>
    <oddFooter>&amp;LOTSKP 2017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DSP a.s.</cp:lastModifiedBy>
  <dcterms:modified xsi:type="dcterms:W3CDTF">2024-09-05T07:56:59Z</dcterms:modified>
</cp:coreProperties>
</file>